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Aguinaldo" sheetId="6" r:id="rId1"/>
  </sheets>
  <definedNames>
    <definedName name="_xlnm.Print_Area" localSheetId="0">Aguinaldo!$A$1:$O$84</definedName>
  </definedNames>
  <calcPr calcId="162913"/>
</workbook>
</file>

<file path=xl/calcChain.xml><?xml version="1.0" encoding="utf-8"?>
<calcChain xmlns="http://schemas.openxmlformats.org/spreadsheetml/2006/main">
  <c r="N70" i="6" l="1"/>
  <c r="M70" i="6"/>
  <c r="L70" i="6"/>
  <c r="J70" i="6"/>
  <c r="G69" i="6"/>
  <c r="I69" i="6" s="1"/>
  <c r="G68" i="6"/>
  <c r="I68" i="6" s="1"/>
  <c r="G67" i="6"/>
  <c r="I67" i="6" s="1"/>
  <c r="G66" i="6"/>
  <c r="I66" i="6" s="1"/>
  <c r="G65" i="6"/>
  <c r="G70" i="6" s="1"/>
  <c r="N61" i="6"/>
  <c r="M61" i="6"/>
  <c r="L61" i="6"/>
  <c r="J61" i="6"/>
  <c r="H61" i="6"/>
  <c r="I60" i="6"/>
  <c r="O60" i="6" s="1"/>
  <c r="G60" i="6"/>
  <c r="I59" i="6"/>
  <c r="O59" i="6" s="1"/>
  <c r="G59" i="6"/>
  <c r="K59" i="6" s="1"/>
  <c r="I58" i="6"/>
  <c r="O58" i="6" s="1"/>
  <c r="G58" i="6"/>
  <c r="K58" i="6" s="1"/>
  <c r="I57" i="6"/>
  <c r="O57" i="6" s="1"/>
  <c r="G57" i="6"/>
  <c r="K57" i="6" s="1"/>
  <c r="I56" i="6"/>
  <c r="O56" i="6" s="1"/>
  <c r="G56" i="6"/>
  <c r="K56" i="6" s="1"/>
  <c r="I55" i="6"/>
  <c r="O55" i="6" s="1"/>
  <c r="O61" i="6" s="1"/>
  <c r="G55" i="6"/>
  <c r="G61" i="6" s="1"/>
  <c r="N52" i="6"/>
  <c r="M52" i="6"/>
  <c r="L52" i="6"/>
  <c r="J52" i="6"/>
  <c r="H52" i="6"/>
  <c r="G51" i="6"/>
  <c r="I51" i="6" s="1"/>
  <c r="O51" i="6" s="1"/>
  <c r="K50" i="6"/>
  <c r="I50" i="6"/>
  <c r="O50" i="6" s="1"/>
  <c r="G49" i="6"/>
  <c r="K49" i="6" s="1"/>
  <c r="G48" i="6"/>
  <c r="K48" i="6" s="1"/>
  <c r="G47" i="6"/>
  <c r="K47" i="6" s="1"/>
  <c r="G46" i="6"/>
  <c r="I46" i="6" s="1"/>
  <c r="O46" i="6" s="1"/>
  <c r="G45" i="6"/>
  <c r="K45" i="6" s="1"/>
  <c r="G44" i="6"/>
  <c r="K44" i="6" s="1"/>
  <c r="G43" i="6"/>
  <c r="K43" i="6" s="1"/>
  <c r="G42" i="6"/>
  <c r="K42" i="6" s="1"/>
  <c r="G41" i="6"/>
  <c r="K41" i="6" s="1"/>
  <c r="G40" i="6"/>
  <c r="K40" i="6" s="1"/>
  <c r="G39" i="6"/>
  <c r="K39" i="6" s="1"/>
  <c r="G38" i="6"/>
  <c r="K38" i="6" s="1"/>
  <c r="G37" i="6"/>
  <c r="K37" i="6" s="1"/>
  <c r="G36" i="6"/>
  <c r="K36" i="6" s="1"/>
  <c r="G35" i="6"/>
  <c r="G52" i="6" s="1"/>
  <c r="N31" i="6"/>
  <c r="M31" i="6"/>
  <c r="L31" i="6"/>
  <c r="J31" i="6"/>
  <c r="G30" i="6"/>
  <c r="K30" i="6" s="1"/>
  <c r="G29" i="6"/>
  <c r="K29" i="6" s="1"/>
  <c r="G28" i="6"/>
  <c r="K28" i="6" s="1"/>
  <c r="G27" i="6"/>
  <c r="G31" i="6" s="1"/>
  <c r="N24" i="6"/>
  <c r="M24" i="6"/>
  <c r="L24" i="6"/>
  <c r="J24" i="6"/>
  <c r="H24" i="6"/>
  <c r="H72" i="6" s="1"/>
  <c r="I23" i="6"/>
  <c r="O23" i="6" s="1"/>
  <c r="G23" i="6"/>
  <c r="K23" i="6" s="1"/>
  <c r="G22" i="6"/>
  <c r="I22" i="6" s="1"/>
  <c r="O22" i="6" s="1"/>
  <c r="I21" i="6"/>
  <c r="O21" i="6" s="1"/>
  <c r="G21" i="6"/>
  <c r="K21" i="6" s="1"/>
  <c r="K20" i="6"/>
  <c r="G20" i="6"/>
  <c r="I20" i="6" s="1"/>
  <c r="O20" i="6" s="1"/>
  <c r="G19" i="6"/>
  <c r="I19" i="6" s="1"/>
  <c r="G18" i="6"/>
  <c r="I18" i="6" s="1"/>
  <c r="O18" i="6" s="1"/>
  <c r="G17" i="6"/>
  <c r="I17" i="6" s="1"/>
  <c r="K16" i="6"/>
  <c r="G16" i="6"/>
  <c r="I16" i="6" s="1"/>
  <c r="O16" i="6" s="1"/>
  <c r="G15" i="6"/>
  <c r="I15" i="6" s="1"/>
  <c r="G14" i="6"/>
  <c r="I14" i="6" s="1"/>
  <c r="O14" i="6" s="1"/>
  <c r="G13" i="6"/>
  <c r="I13" i="6" s="1"/>
  <c r="O13" i="6" s="1"/>
  <c r="G12" i="6"/>
  <c r="I12" i="6" s="1"/>
  <c r="N9" i="6"/>
  <c r="M9" i="6"/>
  <c r="M72" i="6" s="1"/>
  <c r="L9" i="6"/>
  <c r="J9" i="6"/>
  <c r="J72" i="6" s="1"/>
  <c r="G8" i="6"/>
  <c r="I8" i="6" s="1"/>
  <c r="O8" i="6" s="1"/>
  <c r="G7" i="6"/>
  <c r="I7" i="6" s="1"/>
  <c r="K22" i="6" l="1"/>
  <c r="K7" i="6"/>
  <c r="K9" i="6" s="1"/>
  <c r="K8" i="6"/>
  <c r="L72" i="6"/>
  <c r="N72" i="6"/>
  <c r="K12" i="6"/>
  <c r="K13" i="6"/>
  <c r="K14" i="6"/>
  <c r="K18" i="6"/>
  <c r="K51" i="6"/>
  <c r="I27" i="6"/>
  <c r="I28" i="6"/>
  <c r="O28" i="6" s="1"/>
  <c r="I29" i="6"/>
  <c r="O29" i="6" s="1"/>
  <c r="I30" i="6"/>
  <c r="O30" i="6" s="1"/>
  <c r="I35" i="6"/>
  <c r="I36" i="6"/>
  <c r="O36" i="6" s="1"/>
  <c r="I37" i="6"/>
  <c r="O37" i="6" s="1"/>
  <c r="I38" i="6"/>
  <c r="O38" i="6" s="1"/>
  <c r="I39" i="6"/>
  <c r="O39" i="6" s="1"/>
  <c r="I40" i="6"/>
  <c r="O40" i="6" s="1"/>
  <c r="I41" i="6"/>
  <c r="O41" i="6" s="1"/>
  <c r="I42" i="6"/>
  <c r="O42" i="6" s="1"/>
  <c r="I43" i="6"/>
  <c r="O43" i="6" s="1"/>
  <c r="I44" i="6"/>
  <c r="O44" i="6" s="1"/>
  <c r="I45" i="6"/>
  <c r="O45" i="6" s="1"/>
  <c r="I47" i="6"/>
  <c r="O47" i="6" s="1"/>
  <c r="I48" i="6"/>
  <c r="O48" i="6" s="1"/>
  <c r="I49" i="6"/>
  <c r="O49" i="6" s="1"/>
  <c r="K17" i="6"/>
  <c r="O17" i="6"/>
  <c r="O69" i="6"/>
  <c r="K69" i="6"/>
  <c r="O66" i="6"/>
  <c r="K66" i="6"/>
  <c r="I9" i="6"/>
  <c r="O7" i="6"/>
  <c r="O9" i="6" s="1"/>
  <c r="I24" i="6"/>
  <c r="O12" i="6"/>
  <c r="K19" i="6"/>
  <c r="O19" i="6"/>
  <c r="O67" i="6"/>
  <c r="K67" i="6"/>
  <c r="O68" i="6"/>
  <c r="K68" i="6"/>
  <c r="K15" i="6"/>
  <c r="K24" i="6" s="1"/>
  <c r="O15" i="6"/>
  <c r="K27" i="6"/>
  <c r="K31" i="6" s="1"/>
  <c r="K35" i="6"/>
  <c r="K46" i="6"/>
  <c r="K55" i="6"/>
  <c r="K60" i="6"/>
  <c r="I61" i="6"/>
  <c r="I65" i="6"/>
  <c r="G24" i="6"/>
  <c r="O27" i="6"/>
  <c r="O31" i="6" s="1"/>
  <c r="O35" i="6"/>
  <c r="O52" i="6" s="1"/>
  <c r="G9" i="6"/>
  <c r="G72" i="6" s="1"/>
  <c r="K52" i="6" l="1"/>
  <c r="I52" i="6"/>
  <c r="I31" i="6"/>
  <c r="K61" i="6"/>
  <c r="K72" i="6" s="1"/>
  <c r="O65" i="6"/>
  <c r="O70" i="6" s="1"/>
  <c r="K65" i="6"/>
  <c r="K70" i="6" s="1"/>
  <c r="I70" i="6"/>
  <c r="O24" i="6"/>
  <c r="O72" i="6" s="1"/>
  <c r="I72" i="6" l="1"/>
</calcChain>
</file>

<file path=xl/sharedStrings.xml><?xml version="1.0" encoding="utf-8"?>
<sst xmlns="http://schemas.openxmlformats.org/spreadsheetml/2006/main" count="178" uniqueCount="151">
  <si>
    <t>Código</t>
  </si>
  <si>
    <t>Empleado</t>
  </si>
  <si>
    <t>Nombramiento</t>
  </si>
  <si>
    <t xml:space="preserve">AJUSTE AL NETO 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</si>
  <si>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</si>
  <si>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</si>
  <si>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</si>
  <si>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</si>
  <si>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</si>
  <si>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</si>
  <si>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</si>
  <si>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</si>
  <si>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</si>
  <si>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</si>
  <si>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</si>
  <si>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</si>
  <si>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</si>
  <si>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</si>
  <si>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</si>
  <si>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</si>
  <si>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</si>
  <si>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</si>
  <si>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</si>
  <si>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</si>
  <si>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</si>
  <si>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</si>
  <si>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</si>
  <si>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</si>
  <si>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</si>
  <si>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</si>
  <si>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</si>
  <si>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</si>
  <si>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</si>
  <si>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</si>
  <si>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</si>
  <si>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</si>
  <si>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</si>
  <si>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</si>
  <si>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</si>
  <si>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</si>
  <si>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</si>
  <si>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</si>
  <si>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</si>
  <si>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</si>
  <si>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</si>
  <si>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</si>
  <si>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</si>
  <si>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</si>
  <si>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</si>
  <si>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</si>
  <si>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</si>
  <si>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</si>
  <si>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</si>
  <si>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</si>
  <si>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</si>
  <si>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</si>
  <si>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</si>
  <si>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</si>
  <si>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</si>
  <si>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</si>
  <si>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</si>
  <si>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</si>
  <si>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</si>
  <si>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</si>
  <si>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</si>
  <si>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</si>
  <si>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</si>
  <si>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</si>
  <si>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</si>
  <si>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</si>
  <si>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</si>
  <si>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</si>
  <si>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</si>
  <si>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</si>
  <si>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</si>
  <si>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</si>
  <si>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</si>
  <si>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</si>
  <si>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</si>
  <si>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</si>
  <si>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</si>
  <si>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</si>
  <si>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</si>
  <si>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</si>
  <si>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</si>
  <si>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</si>
  <si>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</si>
  <si>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</si>
  <si>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</si>
  <si>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</si>
  <si>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</si>
  <si>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</si>
  <si>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</si>
  <si>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</si>
  <si>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</si>
  <si>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</si>
  <si>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</si>
  <si>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</si>
  <si>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</si>
  <si>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</si>
  <si>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</si>
  <si>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</si>
  <si>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</si>
  <si>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</si>
  <si>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</si>
  <si>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</si>
  <si>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</si>
  <si>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</si>
  <si>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</si>
  <si>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</si>
  <si>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</si>
  <si>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</si>
  <si>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</si>
  <si>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</si>
  <si>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</si>
  <si>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</si>
  <si>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</si>
  <si>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</si>
  <si>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</si>
  <si>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</si>
  <si>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</si>
  <si>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</si>
  <si>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</si>
  <si>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</si>
  <si>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</si>
  <si>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</si>
  <si>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</si>
  <si>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</si>
  <si>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</si>
  <si>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</si>
  <si>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</si>
  <si>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</si>
  <si>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</si>
  <si>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</si>
  <si>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</si>
  <si>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JERONIMO SANCHEZ GARCIA</t>
  </si>
  <si>
    <t xml:space="preserve">GABRIELA MARISOL LOERA GONZALEZ </t>
  </si>
  <si>
    <t>Aguinaldo   2022</t>
  </si>
  <si>
    <t>Fecha de ingreso</t>
  </si>
  <si>
    <t>Sueldo Diario</t>
  </si>
  <si>
    <t>Aguinaldo</t>
  </si>
  <si>
    <t>Coordinador Financiero Contable</t>
  </si>
  <si>
    <t>Espinosa Ramirez Jessica</t>
  </si>
  <si>
    <t>DEPARTAMENTO 8</t>
  </si>
  <si>
    <t>AREA DE AUTISMO</t>
  </si>
  <si>
    <t>Anticipo de Aguinaldo</t>
  </si>
  <si>
    <t>Aguinaldo Bruto</t>
  </si>
  <si>
    <t>ISR SUBSIDIADO</t>
  </si>
  <si>
    <t>TOTAL PERCEPCIONES</t>
  </si>
  <si>
    <t>I.S.R. a Retener</t>
  </si>
  <si>
    <t>I.S.R. Subsidiado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</si>
</sst>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0" fontId="2" fillId="6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Border="1"/>
    <xf numFmtId="4" fontId="2" fillId="0" borderId="7" xfId="0" applyNumberFormat="1" applyFont="1" applyBorder="1"/>
    <xf numFmtId="4" fontId="2" fillId="0" borderId="0" xfId="0" applyNumberFormat="1" applyFont="1" applyBorder="1"/>
    <xf numFmtId="14" fontId="2" fillId="0" borderId="0" xfId="0" applyNumberFormat="1" applyFont="1"/>
    <xf numFmtId="4" fontId="6" fillId="3" borderId="0" xfId="0" applyNumberFormat="1" applyFont="1" applyFill="1"/>
    <xf numFmtId="0" fontId="6" fillId="0" borderId="0" xfId="0" applyFont="1" applyAlignment="1">
      <alignment horizontal="left"/>
    </xf>
    <xf numFmtId="44" fontId="6" fillId="4" borderId="0" xfId="1" applyFont="1" applyFill="1"/>
    <xf numFmtId="4" fontId="6" fillId="5" borderId="0" xfId="0" applyNumberFormat="1" applyFont="1" applyFill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" fontId="9" fillId="0" borderId="0" xfId="1" applyNumberFormat="1" applyFont="1"/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3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3CA72C-5994-4A06-992B-EBF336CE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E3CA72C-5994-4A06-992B-EBF336CE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256" y="0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D1" workbookViewId="0">
      <selection sqref="A1:O84"/>
    </sheetView>
  </sheetViews>
  <sheetFormatPr baseColWidth="10" defaultRowHeight="15" x14ac:dyDescent="0.25"/>
  <cols>
    <col min="1" max="1" width="5.85546875" customWidth="1"/>
    <col min="3" max="3" width="28.7109375" customWidth="1"/>
    <col min="4" max="4" width="29.5703125" customWidth="1"/>
    <col min="5" max="5" width="11.85546875" bestFit="1" customWidth="1"/>
    <col min="6" max="6" width="11.5703125" bestFit="1" customWidth="1"/>
    <col min="7" max="7" width="13.85546875" bestFit="1" customWidth="1"/>
    <col min="8" max="8" width="12.7109375" bestFit="1" customWidth="1"/>
    <col min="9" max="9" width="13.85546875" bestFit="1" customWidth="1"/>
    <col min="10" max="10" width="12.7109375" bestFit="1" customWidth="1"/>
    <col min="11" max="11" width="13.85546875" bestFit="1" customWidth="1"/>
    <col min="12" max="13" width="12.7109375" bestFit="1" customWidth="1"/>
    <col min="14" max="14" width="11.5703125" bestFit="1" customWidth="1"/>
    <col min="15" max="15" width="13.85546875" bestFit="1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5.75" x14ac:dyDescent="0.25">
      <c r="A3" s="1"/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4"/>
    </row>
    <row r="4" spans="1:15" ht="18.75" x14ac:dyDescent="0.25">
      <c r="A4" s="1"/>
      <c r="B4" s="37" t="s">
        <v>137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31.5" x14ac:dyDescent="0.25">
      <c r="A5" s="5"/>
      <c r="B5" s="6" t="s">
        <v>0</v>
      </c>
      <c r="C5" s="7" t="s">
        <v>1</v>
      </c>
      <c r="D5" s="8" t="s">
        <v>2</v>
      </c>
      <c r="E5" s="15" t="s">
        <v>138</v>
      </c>
      <c r="F5" s="10" t="s">
        <v>139</v>
      </c>
      <c r="G5" s="16" t="s">
        <v>140</v>
      </c>
      <c r="H5" s="16" t="s">
        <v>145</v>
      </c>
      <c r="I5" s="16" t="s">
        <v>146</v>
      </c>
      <c r="J5" s="11" t="s">
        <v>147</v>
      </c>
      <c r="K5" s="11" t="s">
        <v>148</v>
      </c>
      <c r="L5" s="9" t="s">
        <v>149</v>
      </c>
      <c r="M5" s="9" t="s">
        <v>150</v>
      </c>
      <c r="N5" s="12" t="s">
        <v>3</v>
      </c>
      <c r="O5" s="13" t="s">
        <v>4</v>
      </c>
    </row>
    <row r="6" spans="1:15" ht="15.75" x14ac:dyDescent="0.25">
      <c r="A6" s="1"/>
      <c r="B6" s="14" t="s">
        <v>5</v>
      </c>
      <c r="C6" s="23" t="s">
        <v>6</v>
      </c>
      <c r="D6" s="23"/>
      <c r="E6" s="24"/>
      <c r="F6" s="24"/>
      <c r="G6" s="25"/>
      <c r="H6" s="26"/>
      <c r="I6" s="26"/>
      <c r="J6" s="4"/>
      <c r="K6" s="4"/>
      <c r="L6" s="4"/>
      <c r="M6" s="4"/>
      <c r="N6" s="25"/>
      <c r="O6" s="4"/>
    </row>
    <row r="7" spans="1:15" ht="15.75" x14ac:dyDescent="0.25">
      <c r="A7" s="1"/>
      <c r="B7" s="2" t="s">
        <v>7</v>
      </c>
      <c r="C7" s="2" t="s">
        <v>8</v>
      </c>
      <c r="D7" s="2" t="s">
        <v>9</v>
      </c>
      <c r="E7" s="27">
        <v>44470</v>
      </c>
      <c r="F7" s="4">
        <v>1609.92</v>
      </c>
      <c r="G7" s="4">
        <f>F7*50</f>
        <v>80496</v>
      </c>
      <c r="H7" s="4"/>
      <c r="I7" s="4">
        <f>G7-H7</f>
        <v>80496</v>
      </c>
      <c r="J7" s="4">
        <v>23282.82</v>
      </c>
      <c r="K7" s="4">
        <f>G7+J7</f>
        <v>103778.82</v>
      </c>
      <c r="L7" s="4">
        <v>6984.85</v>
      </c>
      <c r="M7" s="4">
        <v>23282.82</v>
      </c>
      <c r="N7" s="4">
        <v>0.05</v>
      </c>
      <c r="O7" s="28">
        <f>I7-L7+N7</f>
        <v>73511.199999999997</v>
      </c>
    </row>
    <row r="8" spans="1:15" ht="15.75" x14ac:dyDescent="0.25">
      <c r="A8" s="1"/>
      <c r="B8" s="2" t="s">
        <v>10</v>
      </c>
      <c r="C8" s="2" t="s">
        <v>11</v>
      </c>
      <c r="D8" s="2" t="s">
        <v>12</v>
      </c>
      <c r="E8" s="27">
        <v>44470</v>
      </c>
      <c r="F8" s="4">
        <v>463.67</v>
      </c>
      <c r="G8" s="4">
        <f>F8*50/365*364</f>
        <v>23119.983561643836</v>
      </c>
      <c r="H8" s="4"/>
      <c r="I8" s="4">
        <f>G8-H8</f>
        <v>23119.983561643836</v>
      </c>
      <c r="J8" s="4">
        <v>4321.8500000000004</v>
      </c>
      <c r="K8" s="4">
        <f>G8+J8</f>
        <v>27441.833561643834</v>
      </c>
      <c r="L8" s="4">
        <v>923.15</v>
      </c>
      <c r="M8" s="4">
        <v>4321.8500000000004</v>
      </c>
      <c r="N8" s="4">
        <v>-0.03</v>
      </c>
      <c r="O8" s="28">
        <f>I8-L8+N8</f>
        <v>22196.803561643836</v>
      </c>
    </row>
    <row r="9" spans="1:15" ht="15.75" x14ac:dyDescent="0.25">
      <c r="A9" s="1"/>
      <c r="B9" s="29" t="s">
        <v>13</v>
      </c>
      <c r="C9" s="14"/>
      <c r="D9" s="14"/>
      <c r="E9" s="14"/>
      <c r="F9" s="14"/>
      <c r="G9" s="30">
        <f t="shared" ref="G9:O9" si="0">SUM(G7:G8)</f>
        <v>103615.98356164384</v>
      </c>
      <c r="H9" s="30"/>
      <c r="I9" s="30">
        <f>SUM(I7:I8)</f>
        <v>103615.98356164384</v>
      </c>
      <c r="J9" s="30">
        <f t="shared" ref="J9:K9" si="1">SUM(J7:J8)</f>
        <v>27604.67</v>
      </c>
      <c r="K9" s="30">
        <f t="shared" si="1"/>
        <v>131220.65356164385</v>
      </c>
      <c r="L9" s="30">
        <f t="shared" si="0"/>
        <v>7908</v>
      </c>
      <c r="M9" s="30">
        <f t="shared" si="0"/>
        <v>27604.67</v>
      </c>
      <c r="N9" s="30">
        <f t="shared" si="0"/>
        <v>2.0000000000000004E-2</v>
      </c>
      <c r="O9" s="30">
        <f t="shared" si="0"/>
        <v>95708.003561643825</v>
      </c>
    </row>
    <row r="10" spans="1:15" ht="15.75" x14ac:dyDescent="0.25">
      <c r="A10" s="1"/>
      <c r="B10" s="2"/>
      <c r="C10" s="2"/>
      <c r="D10" s="2"/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x14ac:dyDescent="0.25">
      <c r="A11" s="1"/>
      <c r="B11" s="14" t="s">
        <v>14</v>
      </c>
      <c r="C11" s="14" t="s">
        <v>15</v>
      </c>
      <c r="D11" s="2"/>
      <c r="E11" s="2"/>
      <c r="F11" s="2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x14ac:dyDescent="0.25">
      <c r="A12" s="1"/>
      <c r="B12" s="2" t="s">
        <v>16</v>
      </c>
      <c r="C12" s="2" t="s">
        <v>17</v>
      </c>
      <c r="D12" s="2" t="s">
        <v>18</v>
      </c>
      <c r="E12" s="27">
        <v>44470</v>
      </c>
      <c r="F12" s="4">
        <v>950</v>
      </c>
      <c r="G12" s="4">
        <f>F12*50</f>
        <v>47500</v>
      </c>
      <c r="H12" s="4"/>
      <c r="I12" s="4">
        <f>G12-H12</f>
        <v>47500</v>
      </c>
      <c r="J12" s="4">
        <v>10493.07</v>
      </c>
      <c r="K12" s="4">
        <f>G12+J12</f>
        <v>57993.07</v>
      </c>
      <c r="L12" s="4">
        <v>2467.9699999999998</v>
      </c>
      <c r="M12" s="4">
        <v>10493.07</v>
      </c>
      <c r="N12" s="4">
        <v>-0.03</v>
      </c>
      <c r="O12" s="28">
        <f>I12-L12+N12</f>
        <v>45032</v>
      </c>
    </row>
    <row r="13" spans="1:15" ht="15.75" x14ac:dyDescent="0.25">
      <c r="A13" s="1"/>
      <c r="B13" s="2" t="s">
        <v>19</v>
      </c>
      <c r="C13" s="2" t="s">
        <v>20</v>
      </c>
      <c r="D13" s="2" t="s">
        <v>21</v>
      </c>
      <c r="E13" s="27">
        <v>44470</v>
      </c>
      <c r="F13" s="4">
        <v>833.33</v>
      </c>
      <c r="G13" s="4">
        <f>F13*50</f>
        <v>41666.5</v>
      </c>
      <c r="H13" s="4"/>
      <c r="I13" s="4">
        <f t="shared" ref="I13:I23" si="2">G13-H13</f>
        <v>41666.5</v>
      </c>
      <c r="J13" s="4">
        <v>8605.43</v>
      </c>
      <c r="K13" s="4">
        <f t="shared" ref="K13:K23" si="3">G13+J13</f>
        <v>50271.93</v>
      </c>
      <c r="L13" s="4">
        <v>2024</v>
      </c>
      <c r="M13" s="4">
        <v>8605.43</v>
      </c>
      <c r="N13" s="4">
        <v>-0.1</v>
      </c>
      <c r="O13" s="28">
        <f t="shared" ref="O13:O23" si="4">I13-L13+N13</f>
        <v>39642.400000000001</v>
      </c>
    </row>
    <row r="14" spans="1:15" ht="15.75" x14ac:dyDescent="0.25">
      <c r="A14" s="1"/>
      <c r="B14" s="2" t="s">
        <v>23</v>
      </c>
      <c r="C14" s="2" t="s">
        <v>24</v>
      </c>
      <c r="D14" s="2" t="s">
        <v>25</v>
      </c>
      <c r="E14" s="27">
        <v>44470</v>
      </c>
      <c r="F14" s="4">
        <v>635</v>
      </c>
      <c r="G14" s="4">
        <f>F14*50</f>
        <v>31750</v>
      </c>
      <c r="H14" s="4"/>
      <c r="I14" s="4">
        <f t="shared" si="2"/>
        <v>31750</v>
      </c>
      <c r="J14" s="4">
        <v>6165.22</v>
      </c>
      <c r="K14" s="4">
        <f t="shared" si="3"/>
        <v>37915.22</v>
      </c>
      <c r="L14" s="4">
        <v>1316.89</v>
      </c>
      <c r="M14" s="4">
        <v>6165.22</v>
      </c>
      <c r="N14" s="4">
        <v>-0.11</v>
      </c>
      <c r="O14" s="28">
        <f t="shared" si="4"/>
        <v>30433</v>
      </c>
    </row>
    <row r="15" spans="1:15" ht="15.75" x14ac:dyDescent="0.25">
      <c r="A15" s="1"/>
      <c r="B15" s="2" t="s">
        <v>26</v>
      </c>
      <c r="C15" s="2" t="s">
        <v>27</v>
      </c>
      <c r="D15" s="2" t="s">
        <v>28</v>
      </c>
      <c r="E15" s="27">
        <v>42370</v>
      </c>
      <c r="F15" s="4">
        <v>381.15</v>
      </c>
      <c r="G15" s="4">
        <f>F15*50/365*335</f>
        <v>17491.130136986303</v>
      </c>
      <c r="H15" s="4">
        <v>5717.25</v>
      </c>
      <c r="I15" s="4">
        <f t="shared" si="2"/>
        <v>11773.880136986303</v>
      </c>
      <c r="J15" s="4">
        <v>2109.88</v>
      </c>
      <c r="K15" s="4">
        <f>I15+J15</f>
        <v>13883.760136986304</v>
      </c>
      <c r="L15" s="4">
        <v>378.09</v>
      </c>
      <c r="M15" s="4">
        <v>2109.88</v>
      </c>
      <c r="N15" s="4">
        <v>0.01</v>
      </c>
      <c r="O15" s="28">
        <f t="shared" si="4"/>
        <v>11395.800136986303</v>
      </c>
    </row>
    <row r="16" spans="1:15" ht="15.75" x14ac:dyDescent="0.25">
      <c r="A16" s="1"/>
      <c r="B16" s="2" t="s">
        <v>29</v>
      </c>
      <c r="C16" s="2" t="s">
        <v>30</v>
      </c>
      <c r="D16" s="2" t="s">
        <v>31</v>
      </c>
      <c r="E16" s="27">
        <v>43420</v>
      </c>
      <c r="F16" s="4">
        <v>381.15</v>
      </c>
      <c r="G16" s="4">
        <f>F16*50</f>
        <v>19057.5</v>
      </c>
      <c r="H16" s="4"/>
      <c r="I16" s="4">
        <f t="shared" si="2"/>
        <v>19057.5</v>
      </c>
      <c r="J16" s="4">
        <v>2897.83</v>
      </c>
      <c r="K16" s="4">
        <f t="shared" si="3"/>
        <v>21955.33</v>
      </c>
      <c r="L16" s="4">
        <v>519.29</v>
      </c>
      <c r="M16" s="4">
        <v>2897.83</v>
      </c>
      <c r="N16" s="4">
        <v>0.19</v>
      </c>
      <c r="O16" s="28">
        <f t="shared" si="4"/>
        <v>18538.399999999998</v>
      </c>
    </row>
    <row r="17" spans="1:15" ht="15.75" x14ac:dyDescent="0.25">
      <c r="A17" s="1"/>
      <c r="B17" s="2" t="s">
        <v>32</v>
      </c>
      <c r="C17" s="2" t="s">
        <v>33</v>
      </c>
      <c r="D17" s="2" t="s">
        <v>34</v>
      </c>
      <c r="E17" s="27">
        <v>42370</v>
      </c>
      <c r="F17" s="4">
        <v>344.64</v>
      </c>
      <c r="G17" s="4">
        <f>F17*50/365*362</f>
        <v>17090.36712328767</v>
      </c>
      <c r="H17" s="4">
        <v>5127.1099999999997</v>
      </c>
      <c r="I17" s="4">
        <f t="shared" si="2"/>
        <v>11963.257123287669</v>
      </c>
      <c r="J17" s="4">
        <v>1950.72</v>
      </c>
      <c r="K17" s="4">
        <f>I17+J17</f>
        <v>13913.977123287668</v>
      </c>
      <c r="L17" s="4">
        <v>349.57</v>
      </c>
      <c r="M17" s="4">
        <v>1950.72</v>
      </c>
      <c r="N17" s="4">
        <v>0.11</v>
      </c>
      <c r="O17" s="28">
        <f t="shared" si="4"/>
        <v>11613.79712328767</v>
      </c>
    </row>
    <row r="18" spans="1:15" ht="15.75" x14ac:dyDescent="0.25">
      <c r="A18" s="1"/>
      <c r="B18" s="2" t="s">
        <v>35</v>
      </c>
      <c r="C18" s="2" t="s">
        <v>36</v>
      </c>
      <c r="D18" s="2" t="s">
        <v>37</v>
      </c>
      <c r="E18" s="27">
        <v>42370</v>
      </c>
      <c r="F18" s="4">
        <v>381.15</v>
      </c>
      <c r="G18" s="4">
        <f>F18*50</f>
        <v>19057.5</v>
      </c>
      <c r="H18" s="4"/>
      <c r="I18" s="4">
        <f t="shared" si="2"/>
        <v>19057.5</v>
      </c>
      <c r="J18" s="4">
        <v>2897.83</v>
      </c>
      <c r="K18" s="4">
        <f t="shared" si="3"/>
        <v>21955.33</v>
      </c>
      <c r="L18" s="4">
        <v>519.29</v>
      </c>
      <c r="M18" s="4">
        <v>2897.83</v>
      </c>
      <c r="N18" s="4">
        <v>-0.01</v>
      </c>
      <c r="O18" s="28">
        <f t="shared" si="4"/>
        <v>18538.2</v>
      </c>
    </row>
    <row r="19" spans="1:15" ht="15.75" x14ac:dyDescent="0.25">
      <c r="A19" s="1"/>
      <c r="B19" s="2" t="s">
        <v>38</v>
      </c>
      <c r="C19" s="2" t="s">
        <v>39</v>
      </c>
      <c r="D19" s="2" t="s">
        <v>34</v>
      </c>
      <c r="E19" s="27">
        <v>43405</v>
      </c>
      <c r="F19" s="4">
        <v>344.64</v>
      </c>
      <c r="G19" s="4">
        <f>F19*50/365*355</f>
        <v>16759.890410958906</v>
      </c>
      <c r="H19" s="4">
        <v>5141.2700000000004</v>
      </c>
      <c r="I19" s="4">
        <f t="shared" si="2"/>
        <v>11618.620410958905</v>
      </c>
      <c r="J19" s="4">
        <v>1888.96</v>
      </c>
      <c r="K19" s="4">
        <f>I19+J19</f>
        <v>13507.580410958904</v>
      </c>
      <c r="L19" s="4">
        <v>338.5</v>
      </c>
      <c r="M19" s="4">
        <v>1888.96</v>
      </c>
      <c r="N19" s="4">
        <v>-0.12</v>
      </c>
      <c r="O19" s="28">
        <f t="shared" si="4"/>
        <v>11280.000410958904</v>
      </c>
    </row>
    <row r="20" spans="1:15" ht="15.75" x14ac:dyDescent="0.25">
      <c r="A20" s="1"/>
      <c r="B20" s="2" t="s">
        <v>40</v>
      </c>
      <c r="C20" s="2" t="s">
        <v>41</v>
      </c>
      <c r="D20" s="2" t="s">
        <v>42</v>
      </c>
      <c r="E20" s="27">
        <v>44470</v>
      </c>
      <c r="F20" s="4">
        <v>368.59</v>
      </c>
      <c r="G20" s="4">
        <f>F20*50/365*362</f>
        <v>18278.024657534246</v>
      </c>
      <c r="H20" s="4"/>
      <c r="I20" s="4">
        <f t="shared" si="2"/>
        <v>18278.024657534246</v>
      </c>
      <c r="J20" s="4">
        <v>2730.68</v>
      </c>
      <c r="K20" s="4">
        <f t="shared" si="3"/>
        <v>21008.704657534247</v>
      </c>
      <c r="L20" s="4">
        <v>489.34</v>
      </c>
      <c r="M20" s="4">
        <v>2730.68</v>
      </c>
      <c r="N20" s="4">
        <v>-0.08</v>
      </c>
      <c r="O20" s="28">
        <f t="shared" si="4"/>
        <v>17788.604657534244</v>
      </c>
    </row>
    <row r="21" spans="1:15" ht="15.75" x14ac:dyDescent="0.25">
      <c r="A21" s="1"/>
      <c r="B21" s="2" t="s">
        <v>43</v>
      </c>
      <c r="C21" s="2" t="s">
        <v>44</v>
      </c>
      <c r="D21" s="2" t="s">
        <v>45</v>
      </c>
      <c r="E21" s="27">
        <v>44501</v>
      </c>
      <c r="F21" s="4">
        <v>463.67</v>
      </c>
      <c r="G21" s="4">
        <f>F21*50</f>
        <v>23183.5</v>
      </c>
      <c r="H21" s="4"/>
      <c r="I21" s="4">
        <f t="shared" si="2"/>
        <v>23183.5</v>
      </c>
      <c r="J21" s="4">
        <v>4335.42</v>
      </c>
      <c r="K21" s="4">
        <f t="shared" si="3"/>
        <v>27518.92</v>
      </c>
      <c r="L21" s="4">
        <v>926.05</v>
      </c>
      <c r="M21" s="4">
        <v>4335.42</v>
      </c>
      <c r="N21" s="4">
        <v>0.15</v>
      </c>
      <c r="O21" s="28">
        <f t="shared" si="4"/>
        <v>22257.600000000002</v>
      </c>
    </row>
    <row r="22" spans="1:15" ht="15.75" x14ac:dyDescent="0.25">
      <c r="A22" s="1"/>
      <c r="B22" s="2" t="s">
        <v>46</v>
      </c>
      <c r="C22" s="2" t="s">
        <v>47</v>
      </c>
      <c r="D22" s="2" t="s">
        <v>141</v>
      </c>
      <c r="E22" s="27">
        <v>44523</v>
      </c>
      <c r="F22" s="4">
        <v>547.62</v>
      </c>
      <c r="G22" s="4">
        <f>F22*50</f>
        <v>27381</v>
      </c>
      <c r="H22" s="4"/>
      <c r="I22" s="4">
        <f t="shared" si="2"/>
        <v>27381</v>
      </c>
      <c r="J22" s="4">
        <v>5232</v>
      </c>
      <c r="K22" s="4">
        <f t="shared" si="3"/>
        <v>32613</v>
      </c>
      <c r="L22" s="4">
        <v>1117.56</v>
      </c>
      <c r="M22" s="4">
        <v>5232</v>
      </c>
      <c r="N22" s="4">
        <v>-0.04</v>
      </c>
      <c r="O22" s="28">
        <f t="shared" si="4"/>
        <v>26263.399999999998</v>
      </c>
    </row>
    <row r="23" spans="1:15" ht="15.75" x14ac:dyDescent="0.25">
      <c r="A23" s="1"/>
      <c r="B23" s="2" t="s">
        <v>48</v>
      </c>
      <c r="C23" s="2" t="s">
        <v>49</v>
      </c>
      <c r="D23" s="2" t="s">
        <v>45</v>
      </c>
      <c r="E23" s="27">
        <v>44593</v>
      </c>
      <c r="F23" s="4">
        <v>366.67</v>
      </c>
      <c r="G23" s="4">
        <f>F23*50/365*334</f>
        <v>16776.408219178084</v>
      </c>
      <c r="H23" s="4"/>
      <c r="I23" s="4">
        <f t="shared" si="2"/>
        <v>16776.408219178084</v>
      </c>
      <c r="J23" s="4">
        <v>2448.3200000000002</v>
      </c>
      <c r="K23" s="4">
        <f t="shared" si="3"/>
        <v>19224.728219178083</v>
      </c>
      <c r="L23" s="4">
        <v>438.74</v>
      </c>
      <c r="M23" s="4">
        <v>2448.3200000000002</v>
      </c>
      <c r="N23" s="4">
        <v>-7.0000000000000007E-2</v>
      </c>
      <c r="O23" s="28">
        <f t="shared" si="4"/>
        <v>16337.598219178084</v>
      </c>
    </row>
    <row r="24" spans="1:15" ht="15.75" x14ac:dyDescent="0.25">
      <c r="A24" s="1"/>
      <c r="B24" s="14" t="s">
        <v>13</v>
      </c>
      <c r="C24" s="14"/>
      <c r="D24" s="14"/>
      <c r="E24" s="14"/>
      <c r="F24" s="14"/>
      <c r="G24" s="30">
        <f t="shared" ref="G24:O24" si="5">SUM(G12:G23)</f>
        <v>295991.82054794522</v>
      </c>
      <c r="H24" s="30">
        <f t="shared" si="5"/>
        <v>15985.630000000001</v>
      </c>
      <c r="I24" s="30">
        <f t="shared" si="5"/>
        <v>280006.19054794521</v>
      </c>
      <c r="J24" s="30">
        <f t="shared" si="5"/>
        <v>51755.360000000001</v>
      </c>
      <c r="K24" s="30">
        <f t="shared" si="5"/>
        <v>331761.55054794525</v>
      </c>
      <c r="L24" s="30">
        <f t="shared" si="5"/>
        <v>10885.289999999997</v>
      </c>
      <c r="M24" s="30">
        <f t="shared" si="5"/>
        <v>51755.360000000001</v>
      </c>
      <c r="N24" s="30">
        <f t="shared" si="5"/>
        <v>-0.1</v>
      </c>
      <c r="O24" s="30">
        <f t="shared" si="5"/>
        <v>269120.8005479452</v>
      </c>
    </row>
    <row r="25" spans="1:15" ht="15.75" x14ac:dyDescent="0.25">
      <c r="A25" s="1"/>
      <c r="B25" s="14"/>
      <c r="C25" s="2"/>
      <c r="D25" s="2"/>
      <c r="E25" s="2"/>
      <c r="F25" s="2"/>
      <c r="G25" s="4"/>
      <c r="H25" s="4"/>
      <c r="I25" s="4"/>
      <c r="J25" s="4"/>
      <c r="K25" s="4"/>
      <c r="L25" s="4"/>
      <c r="M25" s="4"/>
      <c r="N25" s="4"/>
      <c r="O25" s="4"/>
    </row>
    <row r="26" spans="1:15" ht="15.75" x14ac:dyDescent="0.25">
      <c r="A26" s="1"/>
      <c r="B26" s="14" t="s">
        <v>50</v>
      </c>
      <c r="C26" s="14" t="s">
        <v>51</v>
      </c>
      <c r="D26" s="2"/>
      <c r="E26" s="2"/>
      <c r="F26" s="2"/>
      <c r="G26" s="4"/>
      <c r="H26" s="4"/>
      <c r="I26" s="4"/>
      <c r="J26" s="4"/>
      <c r="K26" s="4"/>
      <c r="L26" s="4"/>
      <c r="M26" s="4"/>
      <c r="N26" s="4"/>
      <c r="O26" s="4"/>
    </row>
    <row r="27" spans="1:15" ht="15.75" x14ac:dyDescent="0.25">
      <c r="A27" s="1"/>
      <c r="B27" s="2" t="s">
        <v>52</v>
      </c>
      <c r="C27" s="2" t="s">
        <v>53</v>
      </c>
      <c r="D27" s="2" t="s">
        <v>54</v>
      </c>
      <c r="E27" s="27">
        <v>42767</v>
      </c>
      <c r="F27" s="4">
        <v>533.79999999999995</v>
      </c>
      <c r="G27" s="4">
        <f>F27*50</f>
        <v>26689.999999999996</v>
      </c>
      <c r="H27" s="4"/>
      <c r="I27" s="4">
        <f t="shared" ref="I27:I30" si="6">G27-H27</f>
        <v>26689.999999999996</v>
      </c>
      <c r="J27" s="4">
        <v>5084.41</v>
      </c>
      <c r="K27" s="4">
        <f>G27+J27</f>
        <v>31774.409999999996</v>
      </c>
      <c r="L27" s="4">
        <v>1086.03</v>
      </c>
      <c r="M27" s="4">
        <v>5084.41</v>
      </c>
      <c r="N27" s="4">
        <v>0.03</v>
      </c>
      <c r="O27" s="28">
        <f>I27-L27+N27</f>
        <v>25603.999999999996</v>
      </c>
    </row>
    <row r="28" spans="1:15" ht="15.75" x14ac:dyDescent="0.25">
      <c r="A28" s="1"/>
      <c r="B28" s="2" t="s">
        <v>55</v>
      </c>
      <c r="C28" s="2" t="s">
        <v>56</v>
      </c>
      <c r="D28" s="2" t="s">
        <v>68</v>
      </c>
      <c r="E28" s="27">
        <v>43591</v>
      </c>
      <c r="F28" s="4">
        <v>533.79999999999995</v>
      </c>
      <c r="G28" s="4">
        <f>F28*50/365*351</f>
        <v>25666.273972602739</v>
      </c>
      <c r="H28" s="4"/>
      <c r="I28" s="4">
        <f t="shared" si="6"/>
        <v>25666.273972602739</v>
      </c>
      <c r="J28" s="4">
        <v>4865.74</v>
      </c>
      <c r="K28" s="4">
        <f t="shared" ref="K28:K30" si="7">G28+J28</f>
        <v>30532.013972602741</v>
      </c>
      <c r="L28" s="4">
        <v>1039.45</v>
      </c>
      <c r="M28" s="4">
        <v>4865.74</v>
      </c>
      <c r="N28" s="4">
        <v>0.18</v>
      </c>
      <c r="O28" s="28">
        <f t="shared" ref="O28:O30" si="8">I28-L28+N28</f>
        <v>24627.003972602739</v>
      </c>
    </row>
    <row r="29" spans="1:15" ht="15.75" x14ac:dyDescent="0.25">
      <c r="A29" s="1"/>
      <c r="B29" s="2" t="s">
        <v>58</v>
      </c>
      <c r="C29" s="2" t="s">
        <v>59</v>
      </c>
      <c r="D29" s="2" t="s">
        <v>60</v>
      </c>
      <c r="E29" s="27">
        <v>42370</v>
      </c>
      <c r="F29" s="4">
        <v>533.79999999999995</v>
      </c>
      <c r="G29" s="4">
        <f>F29*50</f>
        <v>26689.999999999996</v>
      </c>
      <c r="H29" s="4"/>
      <c r="I29" s="4">
        <f t="shared" si="6"/>
        <v>26689.999999999996</v>
      </c>
      <c r="J29" s="4">
        <v>5084.41</v>
      </c>
      <c r="K29" s="4">
        <f t="shared" si="7"/>
        <v>31774.409999999996</v>
      </c>
      <c r="L29" s="4">
        <v>1086.03</v>
      </c>
      <c r="M29" s="4">
        <v>5084.41</v>
      </c>
      <c r="N29" s="4">
        <v>-0.17</v>
      </c>
      <c r="O29" s="28">
        <f t="shared" si="8"/>
        <v>25603.8</v>
      </c>
    </row>
    <row r="30" spans="1:15" ht="15.75" x14ac:dyDescent="0.25">
      <c r="A30" s="1"/>
      <c r="B30" s="2" t="s">
        <v>61</v>
      </c>
      <c r="C30" s="2" t="s">
        <v>62</v>
      </c>
      <c r="D30" s="2" t="s">
        <v>57</v>
      </c>
      <c r="E30" s="27">
        <v>43489</v>
      </c>
      <c r="F30" s="4">
        <v>533.79999999999995</v>
      </c>
      <c r="G30" s="4">
        <f>F30*50/365*364</f>
        <v>26616.876712328765</v>
      </c>
      <c r="H30" s="4"/>
      <c r="I30" s="4">
        <f t="shared" si="6"/>
        <v>26616.876712328765</v>
      </c>
      <c r="J30" s="4">
        <v>5068.79</v>
      </c>
      <c r="K30" s="4">
        <f t="shared" si="7"/>
        <v>31685.666712328766</v>
      </c>
      <c r="L30" s="4">
        <v>1082.82</v>
      </c>
      <c r="M30" s="4">
        <v>5068.79</v>
      </c>
      <c r="N30" s="4">
        <v>0.14000000000000001</v>
      </c>
      <c r="O30" s="28">
        <f t="shared" si="8"/>
        <v>25534.196712328765</v>
      </c>
    </row>
    <row r="31" spans="1:15" ht="15.75" x14ac:dyDescent="0.25">
      <c r="A31" s="1"/>
      <c r="B31" s="14" t="s">
        <v>13</v>
      </c>
      <c r="C31" s="14"/>
      <c r="D31" s="14"/>
      <c r="E31" s="14"/>
      <c r="F31" s="14"/>
      <c r="G31" s="30">
        <f t="shared" ref="G31:O31" si="9">SUM(G27:G30)</f>
        <v>105663.1506849315</v>
      </c>
      <c r="H31" s="30"/>
      <c r="I31" s="30">
        <f>SUM(I27:I30)</f>
        <v>105663.1506849315</v>
      </c>
      <c r="J31" s="30">
        <f t="shared" si="9"/>
        <v>20103.349999999999</v>
      </c>
      <c r="K31" s="30">
        <f>SUM(K27:K30)</f>
        <v>125766.5006849315</v>
      </c>
      <c r="L31" s="30">
        <f t="shared" si="9"/>
        <v>4294.33</v>
      </c>
      <c r="M31" s="30">
        <f t="shared" si="9"/>
        <v>20103.349999999999</v>
      </c>
      <c r="N31" s="30">
        <f t="shared" si="9"/>
        <v>0.18</v>
      </c>
      <c r="O31" s="30">
        <f t="shared" si="9"/>
        <v>101369.0006849315</v>
      </c>
    </row>
    <row r="32" spans="1:15" ht="15.75" x14ac:dyDescent="0.25">
      <c r="A32" s="1"/>
      <c r="B32" s="2"/>
      <c r="C32" s="2"/>
      <c r="D32" s="2"/>
      <c r="E32" s="2"/>
      <c r="F32" s="2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x14ac:dyDescent="0.25">
      <c r="A33" s="1"/>
      <c r="B33" s="14" t="s">
        <v>63</v>
      </c>
      <c r="C33" s="14" t="s">
        <v>64</v>
      </c>
      <c r="D33" s="2"/>
      <c r="E33" s="2"/>
      <c r="F33" s="2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x14ac:dyDescent="0.25">
      <c r="A34" s="1"/>
      <c r="B34" s="2" t="s">
        <v>65</v>
      </c>
      <c r="C34" s="2"/>
      <c r="D34" s="2" t="s">
        <v>66</v>
      </c>
      <c r="E34" s="2"/>
      <c r="F34" s="2"/>
      <c r="G34" s="4"/>
      <c r="H34" s="4"/>
      <c r="I34" s="4"/>
      <c r="J34" s="4"/>
      <c r="K34" s="4"/>
      <c r="L34" s="4"/>
      <c r="M34" s="4"/>
      <c r="N34" s="4"/>
      <c r="O34" s="31"/>
    </row>
    <row r="35" spans="1:15" ht="15.75" x14ac:dyDescent="0.25">
      <c r="A35" s="1"/>
      <c r="B35" s="2" t="s">
        <v>65</v>
      </c>
      <c r="C35" s="2" t="s">
        <v>67</v>
      </c>
      <c r="D35" s="2" t="s">
        <v>68</v>
      </c>
      <c r="E35" s="27">
        <v>43374</v>
      </c>
      <c r="F35" s="4">
        <v>533.79999999999995</v>
      </c>
      <c r="G35" s="4">
        <f>F35*50/365*363</f>
        <v>26543.753424657534</v>
      </c>
      <c r="H35" s="4"/>
      <c r="I35" s="4">
        <f t="shared" ref="I35:I51" si="10">G35-H35</f>
        <v>26543.753424657534</v>
      </c>
      <c r="J35" s="4">
        <v>5053.17</v>
      </c>
      <c r="K35" s="4">
        <f>G35+J35</f>
        <v>31596.923424657536</v>
      </c>
      <c r="L35" s="4">
        <v>1079.48</v>
      </c>
      <c r="M35" s="4">
        <v>5053.17</v>
      </c>
      <c r="N35" s="4">
        <v>0.13</v>
      </c>
      <c r="O35" s="28">
        <f>I35-L35+N35</f>
        <v>25464.403424657536</v>
      </c>
    </row>
    <row r="36" spans="1:15" ht="15.75" x14ac:dyDescent="0.25">
      <c r="A36" s="1"/>
      <c r="B36" s="2" t="s">
        <v>69</v>
      </c>
      <c r="C36" s="2" t="s">
        <v>70</v>
      </c>
      <c r="D36" s="2" t="s">
        <v>57</v>
      </c>
      <c r="E36" s="27">
        <v>43601</v>
      </c>
      <c r="F36" s="4">
        <v>533.79999999999995</v>
      </c>
      <c r="G36" s="4">
        <f>F36*50/365*334</f>
        <v>24423.178082191778</v>
      </c>
      <c r="H36" s="4"/>
      <c r="I36" s="4">
        <f t="shared" si="10"/>
        <v>24423.178082191778</v>
      </c>
      <c r="J36" s="4">
        <v>4600.21</v>
      </c>
      <c r="K36" s="4">
        <f t="shared" ref="K36:K51" si="11">G36+J36</f>
        <v>29023.388082191777</v>
      </c>
      <c r="L36" s="4">
        <v>982.73</v>
      </c>
      <c r="M36" s="4">
        <v>4600.21</v>
      </c>
      <c r="N36" s="4">
        <v>0.15</v>
      </c>
      <c r="O36" s="28">
        <f t="shared" ref="O36:O51" si="12">I36-L36+N36</f>
        <v>23440.59808219178</v>
      </c>
    </row>
    <row r="37" spans="1:15" ht="15.75" x14ac:dyDescent="0.25">
      <c r="A37" s="1"/>
      <c r="B37" s="2" t="s">
        <v>71</v>
      </c>
      <c r="C37" s="2" t="s">
        <v>72</v>
      </c>
      <c r="D37" s="2" t="s">
        <v>73</v>
      </c>
      <c r="E37" s="27">
        <v>44501</v>
      </c>
      <c r="F37" s="4">
        <v>547.62</v>
      </c>
      <c r="G37" s="4">
        <f>F37*50</f>
        <v>27381</v>
      </c>
      <c r="H37" s="4"/>
      <c r="I37" s="4">
        <f t="shared" si="10"/>
        <v>27381</v>
      </c>
      <c r="J37" s="4">
        <v>5232</v>
      </c>
      <c r="K37" s="4">
        <f t="shared" si="11"/>
        <v>32613</v>
      </c>
      <c r="L37" s="4">
        <v>1117.56</v>
      </c>
      <c r="M37" s="4">
        <v>5232</v>
      </c>
      <c r="N37" s="4">
        <v>-0.04</v>
      </c>
      <c r="O37" s="28">
        <f t="shared" si="12"/>
        <v>26263.399999999998</v>
      </c>
    </row>
    <row r="38" spans="1:15" ht="15.75" x14ac:dyDescent="0.25">
      <c r="A38" s="1"/>
      <c r="B38" s="2" t="s">
        <v>74</v>
      </c>
      <c r="C38" s="2" t="s">
        <v>75</v>
      </c>
      <c r="D38" s="2" t="s">
        <v>76</v>
      </c>
      <c r="E38" s="27">
        <v>42767</v>
      </c>
      <c r="F38" s="4">
        <v>533.79999999999995</v>
      </c>
      <c r="G38" s="4">
        <f>F38*50</f>
        <v>26689.999999999996</v>
      </c>
      <c r="H38" s="4"/>
      <c r="I38" s="4">
        <f t="shared" si="10"/>
        <v>26689.999999999996</v>
      </c>
      <c r="J38" s="4">
        <v>5084.41</v>
      </c>
      <c r="K38" s="4">
        <f t="shared" si="11"/>
        <v>31774.409999999996</v>
      </c>
      <c r="L38" s="4">
        <v>1086.03</v>
      </c>
      <c r="M38" s="4">
        <v>5084.41</v>
      </c>
      <c r="N38" s="4">
        <v>0.03</v>
      </c>
      <c r="O38" s="28">
        <f t="shared" si="12"/>
        <v>25603.999999999996</v>
      </c>
    </row>
    <row r="39" spans="1:15" ht="15.75" x14ac:dyDescent="0.25">
      <c r="A39" s="1"/>
      <c r="B39" s="2" t="s">
        <v>77</v>
      </c>
      <c r="C39" s="2" t="s">
        <v>78</v>
      </c>
      <c r="D39" s="2" t="s">
        <v>79</v>
      </c>
      <c r="E39" s="27">
        <v>42370</v>
      </c>
      <c r="F39" s="4">
        <v>533.79999999999995</v>
      </c>
      <c r="G39" s="4">
        <f>F39*50</f>
        <v>26689.999999999996</v>
      </c>
      <c r="H39" s="4"/>
      <c r="I39" s="4">
        <f t="shared" si="10"/>
        <v>26689.999999999996</v>
      </c>
      <c r="J39" s="4">
        <v>5084.41</v>
      </c>
      <c r="K39" s="4">
        <f t="shared" si="11"/>
        <v>31774.409999999996</v>
      </c>
      <c r="L39" s="4">
        <v>1086.03</v>
      </c>
      <c r="M39" s="4">
        <v>5084.41</v>
      </c>
      <c r="N39" s="4">
        <v>0.03</v>
      </c>
      <c r="O39" s="28">
        <f t="shared" si="12"/>
        <v>25603.999999999996</v>
      </c>
    </row>
    <row r="40" spans="1:15" ht="15.75" x14ac:dyDescent="0.25">
      <c r="A40" s="1"/>
      <c r="B40" s="2" t="s">
        <v>80</v>
      </c>
      <c r="C40" s="2" t="s">
        <v>142</v>
      </c>
      <c r="D40" s="2" t="s">
        <v>79</v>
      </c>
      <c r="E40" s="27">
        <v>44608</v>
      </c>
      <c r="F40" s="4">
        <v>515.91999999999996</v>
      </c>
      <c r="G40" s="4">
        <f>F40*50/365*319</f>
        <v>22544.997260273969</v>
      </c>
      <c r="H40" s="4"/>
      <c r="I40" s="4">
        <f t="shared" si="10"/>
        <v>22544.997260273969</v>
      </c>
      <c r="J40" s="4">
        <v>4199.03</v>
      </c>
      <c r="K40" s="4">
        <f t="shared" si="11"/>
        <v>26744.027260273968</v>
      </c>
      <c r="L40" s="4">
        <v>897.04</v>
      </c>
      <c r="M40" s="4">
        <v>4199.03</v>
      </c>
      <c r="N40" s="4">
        <v>0.04</v>
      </c>
      <c r="O40" s="28">
        <f t="shared" si="12"/>
        <v>21647.997260273969</v>
      </c>
    </row>
    <row r="41" spans="1:15" ht="15.75" x14ac:dyDescent="0.25">
      <c r="A41" s="1"/>
      <c r="B41" s="2" t="s">
        <v>81</v>
      </c>
      <c r="C41" s="2" t="s">
        <v>82</v>
      </c>
      <c r="D41" s="2" t="s">
        <v>79</v>
      </c>
      <c r="E41" s="27">
        <v>44608</v>
      </c>
      <c r="F41" s="4">
        <v>515.91999999999996</v>
      </c>
      <c r="G41" s="4">
        <f>F41*50/365*319</f>
        <v>22544.997260273969</v>
      </c>
      <c r="H41" s="4"/>
      <c r="I41" s="4">
        <f t="shared" si="10"/>
        <v>22544.997260273969</v>
      </c>
      <c r="J41" s="4">
        <v>4199.03</v>
      </c>
      <c r="K41" s="4">
        <f t="shared" si="11"/>
        <v>26744.027260273968</v>
      </c>
      <c r="L41" s="4">
        <v>897.04</v>
      </c>
      <c r="M41" s="4">
        <v>4199.03</v>
      </c>
      <c r="N41" s="4">
        <v>0.24</v>
      </c>
      <c r="O41" s="28">
        <f t="shared" si="12"/>
        <v>21648.19726027397</v>
      </c>
    </row>
    <row r="42" spans="1:15" ht="15.75" x14ac:dyDescent="0.25">
      <c r="A42" s="1"/>
      <c r="B42" s="2" t="s">
        <v>83</v>
      </c>
      <c r="C42" s="2" t="s">
        <v>84</v>
      </c>
      <c r="D42" s="2" t="s">
        <v>85</v>
      </c>
      <c r="E42" s="27">
        <v>42370</v>
      </c>
      <c r="F42" s="4">
        <v>533.79999999999995</v>
      </c>
      <c r="G42" s="4">
        <f>F42*50/365*359</f>
        <v>26251.260273972603</v>
      </c>
      <c r="H42" s="4"/>
      <c r="I42" s="4">
        <f t="shared" si="10"/>
        <v>26251.260273972603</v>
      </c>
      <c r="J42" s="4">
        <v>4990.6899999999996</v>
      </c>
      <c r="K42" s="4">
        <f t="shared" si="11"/>
        <v>31241.950273972601</v>
      </c>
      <c r="L42" s="4">
        <v>1066.1400000000001</v>
      </c>
      <c r="M42" s="4">
        <v>4990.6899999999996</v>
      </c>
      <c r="N42" s="4">
        <v>0.08</v>
      </c>
      <c r="O42" s="28">
        <f t="shared" si="12"/>
        <v>25185.200273972605</v>
      </c>
    </row>
    <row r="43" spans="1:15" ht="15.75" x14ac:dyDescent="0.25">
      <c r="A43" s="1"/>
      <c r="B43" s="2" t="s">
        <v>86</v>
      </c>
      <c r="C43" s="2" t="s">
        <v>87</v>
      </c>
      <c r="D43" s="2" t="s">
        <v>85</v>
      </c>
      <c r="E43" s="27">
        <v>42370</v>
      </c>
      <c r="F43" s="4">
        <v>533.79999999999995</v>
      </c>
      <c r="G43" s="4">
        <f>F43*50/365*363</f>
        <v>26543.753424657534</v>
      </c>
      <c r="H43" s="4"/>
      <c r="I43" s="4">
        <f t="shared" si="10"/>
        <v>26543.753424657534</v>
      </c>
      <c r="J43" s="4">
        <v>5053.17</v>
      </c>
      <c r="K43" s="4">
        <f t="shared" si="11"/>
        <v>31596.923424657536</v>
      </c>
      <c r="L43" s="4">
        <v>1079.48</v>
      </c>
      <c r="M43" s="4">
        <v>5053.17</v>
      </c>
      <c r="N43" s="4">
        <v>0.13</v>
      </c>
      <c r="O43" s="28">
        <f t="shared" si="12"/>
        <v>25464.403424657536</v>
      </c>
    </row>
    <row r="44" spans="1:15" ht="15.75" x14ac:dyDescent="0.25">
      <c r="A44" s="1"/>
      <c r="B44" s="2" t="s">
        <v>88</v>
      </c>
      <c r="C44" s="2" t="s">
        <v>89</v>
      </c>
      <c r="D44" s="2" t="s">
        <v>90</v>
      </c>
      <c r="E44" s="27">
        <v>44621</v>
      </c>
      <c r="F44" s="4">
        <v>515.91999999999996</v>
      </c>
      <c r="G44" s="4">
        <f>F44*50/365*306</f>
        <v>21626.235616438353</v>
      </c>
      <c r="H44" s="4"/>
      <c r="I44" s="4">
        <f t="shared" si="10"/>
        <v>21626.235616438353</v>
      </c>
      <c r="J44" s="4">
        <v>4002.79</v>
      </c>
      <c r="K44" s="4">
        <f t="shared" si="11"/>
        <v>25629.025616438354</v>
      </c>
      <c r="L44" s="4">
        <v>855.13</v>
      </c>
      <c r="M44" s="4">
        <v>4002.79</v>
      </c>
      <c r="N44" s="4">
        <v>0.28999999999999998</v>
      </c>
      <c r="O44" s="28">
        <f t="shared" si="12"/>
        <v>20771.395616438353</v>
      </c>
    </row>
    <row r="45" spans="1:15" ht="15.75" x14ac:dyDescent="0.25">
      <c r="A45" s="1"/>
      <c r="B45" s="2" t="s">
        <v>91</v>
      </c>
      <c r="C45" s="2" t="s">
        <v>92</v>
      </c>
      <c r="D45" s="2" t="s">
        <v>90</v>
      </c>
      <c r="E45" s="27">
        <v>43395</v>
      </c>
      <c r="F45" s="4">
        <v>533.79999999999995</v>
      </c>
      <c r="G45" s="4">
        <f t="shared" ref="G45:G51" si="13">F45*50</f>
        <v>26689.999999999996</v>
      </c>
      <c r="H45" s="4"/>
      <c r="I45" s="4">
        <f t="shared" si="10"/>
        <v>26689.999999999996</v>
      </c>
      <c r="J45" s="4">
        <v>5084.41</v>
      </c>
      <c r="K45" s="4">
        <f t="shared" si="11"/>
        <v>31774.409999999996</v>
      </c>
      <c r="L45" s="4">
        <v>1086.03</v>
      </c>
      <c r="M45" s="4">
        <v>5084.41</v>
      </c>
      <c r="N45" s="4">
        <v>0.03</v>
      </c>
      <c r="O45" s="28">
        <f t="shared" si="12"/>
        <v>25603.999999999996</v>
      </c>
    </row>
    <row r="46" spans="1:15" ht="15.75" x14ac:dyDescent="0.25">
      <c r="A46" s="1"/>
      <c r="B46" s="2" t="s">
        <v>93</v>
      </c>
      <c r="C46" s="2" t="s">
        <v>94</v>
      </c>
      <c r="D46" s="2" t="s">
        <v>95</v>
      </c>
      <c r="E46" s="27">
        <v>43206</v>
      </c>
      <c r="F46" s="4">
        <v>533.79999999999995</v>
      </c>
      <c r="G46" s="4">
        <f>F46*50/365*363</f>
        <v>26543.753424657534</v>
      </c>
      <c r="H46" s="4">
        <v>7963.13</v>
      </c>
      <c r="I46" s="4">
        <f t="shared" si="10"/>
        <v>18580.623424657533</v>
      </c>
      <c r="J46" s="4">
        <v>3968.82</v>
      </c>
      <c r="K46" s="4">
        <f>I46+J46</f>
        <v>22549.443424657533</v>
      </c>
      <c r="L46" s="4">
        <v>847.74</v>
      </c>
      <c r="M46" s="4">
        <v>3968.82</v>
      </c>
      <c r="N46" s="4">
        <v>0.12</v>
      </c>
      <c r="O46" s="28">
        <f t="shared" si="12"/>
        <v>17733.003424657531</v>
      </c>
    </row>
    <row r="47" spans="1:15" ht="15.75" x14ac:dyDescent="0.25">
      <c r="A47" s="1"/>
      <c r="B47" s="2" t="s">
        <v>96</v>
      </c>
      <c r="C47" s="2" t="s">
        <v>97</v>
      </c>
      <c r="D47" s="2" t="s">
        <v>95</v>
      </c>
      <c r="E47" s="27">
        <v>43206</v>
      </c>
      <c r="F47" s="4">
        <v>533.79999999999995</v>
      </c>
      <c r="G47" s="4">
        <f>F47*50/365*364</f>
        <v>26616.876712328765</v>
      </c>
      <c r="H47" s="4"/>
      <c r="I47" s="4">
        <f t="shared" si="10"/>
        <v>26616.876712328765</v>
      </c>
      <c r="J47" s="4">
        <v>5068.79</v>
      </c>
      <c r="K47" s="4">
        <f t="shared" si="11"/>
        <v>31685.666712328766</v>
      </c>
      <c r="L47" s="4">
        <v>1082.82</v>
      </c>
      <c r="M47" s="4">
        <v>5068.79</v>
      </c>
      <c r="N47" s="4">
        <v>0.14000000000000001</v>
      </c>
      <c r="O47" s="28">
        <f t="shared" si="12"/>
        <v>25534.196712328765</v>
      </c>
    </row>
    <row r="48" spans="1:15" ht="15.75" x14ac:dyDescent="0.25">
      <c r="A48" s="1"/>
      <c r="B48" s="2" t="s">
        <v>98</v>
      </c>
      <c r="C48" s="2" t="s">
        <v>99</v>
      </c>
      <c r="D48" s="2" t="s">
        <v>95</v>
      </c>
      <c r="E48" s="27">
        <v>43206</v>
      </c>
      <c r="F48" s="4">
        <v>533.79999999999995</v>
      </c>
      <c r="G48" s="4">
        <f t="shared" si="13"/>
        <v>26689.999999999996</v>
      </c>
      <c r="H48" s="4"/>
      <c r="I48" s="4">
        <f t="shared" si="10"/>
        <v>26689.999999999996</v>
      </c>
      <c r="J48" s="4">
        <v>5084.41</v>
      </c>
      <c r="K48" s="4">
        <f t="shared" si="11"/>
        <v>31774.409999999996</v>
      </c>
      <c r="L48" s="4">
        <v>1086.03</v>
      </c>
      <c r="M48" s="4">
        <v>5084.41</v>
      </c>
      <c r="N48" s="4">
        <v>0.03</v>
      </c>
      <c r="O48" s="28">
        <f t="shared" si="12"/>
        <v>25603.999999999996</v>
      </c>
    </row>
    <row r="49" spans="1:15" ht="15.75" x14ac:dyDescent="0.25">
      <c r="A49" s="1"/>
      <c r="B49" s="2" t="s">
        <v>100</v>
      </c>
      <c r="C49" s="2" t="s">
        <v>101</v>
      </c>
      <c r="D49" s="2" t="s">
        <v>95</v>
      </c>
      <c r="E49" s="27">
        <v>43466</v>
      </c>
      <c r="F49" s="4">
        <v>533.79999999999995</v>
      </c>
      <c r="G49" s="4">
        <f t="shared" si="13"/>
        <v>26689.999999999996</v>
      </c>
      <c r="H49" s="4"/>
      <c r="I49" s="4">
        <f t="shared" si="10"/>
        <v>26689.999999999996</v>
      </c>
      <c r="J49" s="4">
        <v>5084.41</v>
      </c>
      <c r="K49" s="4">
        <f t="shared" si="11"/>
        <v>31774.409999999996</v>
      </c>
      <c r="L49" s="4">
        <v>1086.03</v>
      </c>
      <c r="M49" s="4">
        <v>5084.41</v>
      </c>
      <c r="N49" s="4">
        <v>0.03</v>
      </c>
      <c r="O49" s="28">
        <f t="shared" si="12"/>
        <v>25603.999999999996</v>
      </c>
    </row>
    <row r="50" spans="1:15" ht="15.75" x14ac:dyDescent="0.25">
      <c r="A50" s="1"/>
      <c r="B50" s="2" t="s">
        <v>102</v>
      </c>
      <c r="C50" s="2" t="s">
        <v>22</v>
      </c>
      <c r="D50" s="2" t="s">
        <v>95</v>
      </c>
      <c r="E50" s="27"/>
      <c r="F50" s="4"/>
      <c r="G50" s="4"/>
      <c r="H50" s="4"/>
      <c r="I50" s="4">
        <f t="shared" si="10"/>
        <v>0</v>
      </c>
      <c r="J50" s="4"/>
      <c r="K50" s="4">
        <f t="shared" si="11"/>
        <v>0</v>
      </c>
      <c r="L50" s="4"/>
      <c r="M50" s="4"/>
      <c r="N50" s="4"/>
      <c r="O50" s="28">
        <f t="shared" si="12"/>
        <v>0</v>
      </c>
    </row>
    <row r="51" spans="1:15" ht="15.75" x14ac:dyDescent="0.25">
      <c r="A51" s="1"/>
      <c r="B51" s="2" t="s">
        <v>103</v>
      </c>
      <c r="C51" s="2" t="s">
        <v>104</v>
      </c>
      <c r="D51" s="2" t="s">
        <v>105</v>
      </c>
      <c r="E51" s="27">
        <v>43405</v>
      </c>
      <c r="F51" s="4">
        <v>344.64</v>
      </c>
      <c r="G51" s="4">
        <f t="shared" si="13"/>
        <v>17232</v>
      </c>
      <c r="H51" s="4"/>
      <c r="I51" s="4">
        <f t="shared" si="10"/>
        <v>17232</v>
      </c>
      <c r="J51" s="4">
        <v>2377.6</v>
      </c>
      <c r="K51" s="4">
        <f t="shared" si="11"/>
        <v>19609.599999999999</v>
      </c>
      <c r="L51" s="4">
        <v>426.07</v>
      </c>
      <c r="M51" s="4">
        <v>2377.6</v>
      </c>
      <c r="N51" s="4">
        <v>-0.13</v>
      </c>
      <c r="O51" s="28">
        <f t="shared" si="12"/>
        <v>16805.8</v>
      </c>
    </row>
    <row r="52" spans="1:15" ht="15.75" x14ac:dyDescent="0.25">
      <c r="A52" s="1"/>
      <c r="B52" s="14" t="s">
        <v>13</v>
      </c>
      <c r="C52" s="14"/>
      <c r="D52" s="14"/>
      <c r="E52" s="14"/>
      <c r="F52" s="14"/>
      <c r="G52" s="30">
        <f t="shared" ref="G52:O52" si="14">SUM(G34:G51)</f>
        <v>401701.80547945196</v>
      </c>
      <c r="H52" s="30">
        <f>SUM(H35:H51)</f>
        <v>7963.13</v>
      </c>
      <c r="I52" s="30">
        <f>SUM(I35:I51)</f>
        <v>393738.67547945201</v>
      </c>
      <c r="J52" s="30">
        <f t="shared" si="14"/>
        <v>74167.35000000002</v>
      </c>
      <c r="K52" s="30">
        <f>SUM(K35:K51)</f>
        <v>467906.02547945193</v>
      </c>
      <c r="L52" s="30">
        <f t="shared" si="14"/>
        <v>15761.38</v>
      </c>
      <c r="M52" s="30">
        <f t="shared" si="14"/>
        <v>74167.35000000002</v>
      </c>
      <c r="N52" s="30">
        <f t="shared" si="14"/>
        <v>1.3000000000000003</v>
      </c>
      <c r="O52" s="30">
        <f t="shared" si="14"/>
        <v>377978.59547945199</v>
      </c>
    </row>
    <row r="53" spans="1:15" ht="15.75" x14ac:dyDescent="0.25">
      <c r="A53" s="1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ht="15.75" x14ac:dyDescent="0.25">
      <c r="A54" s="1"/>
      <c r="B54" s="14" t="s">
        <v>106</v>
      </c>
      <c r="C54" s="14" t="s">
        <v>107</v>
      </c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ht="15.75" x14ac:dyDescent="0.25">
      <c r="A55" s="1"/>
      <c r="B55" s="2" t="s">
        <v>108</v>
      </c>
      <c r="C55" s="2" t="s">
        <v>109</v>
      </c>
      <c r="D55" s="2" t="s">
        <v>110</v>
      </c>
      <c r="E55" s="27">
        <v>44789</v>
      </c>
      <c r="F55" s="4">
        <v>547.62</v>
      </c>
      <c r="G55" s="4">
        <f>F55*50/365*138</f>
        <v>10352.268493150685</v>
      </c>
      <c r="H55" s="4"/>
      <c r="I55" s="4">
        <f t="shared" ref="I55:I60" si="15">G55-H55</f>
        <v>10352.268493150685</v>
      </c>
      <c r="J55" s="4">
        <v>1594.67</v>
      </c>
      <c r="K55" s="4">
        <f>G55+J55</f>
        <v>11946.938493150685</v>
      </c>
      <c r="L55" s="4">
        <v>340.62</v>
      </c>
      <c r="M55" s="4">
        <v>1594.67</v>
      </c>
      <c r="N55" s="4">
        <v>-0.05</v>
      </c>
      <c r="O55" s="28">
        <f t="shared" ref="O55:O60" si="16">I55-L55+N55</f>
        <v>10011.598493150685</v>
      </c>
    </row>
    <row r="56" spans="1:15" ht="15.75" x14ac:dyDescent="0.25">
      <c r="A56" s="1"/>
      <c r="B56" s="2" t="s">
        <v>111</v>
      </c>
      <c r="C56" s="2" t="s">
        <v>112</v>
      </c>
      <c r="D56" s="2" t="s">
        <v>66</v>
      </c>
      <c r="E56" s="27">
        <v>43206</v>
      </c>
      <c r="F56" s="4">
        <v>533.79999999999995</v>
      </c>
      <c r="G56" s="4">
        <f>F56*50/365*364</f>
        <v>26616.876712328765</v>
      </c>
      <c r="H56" s="4"/>
      <c r="I56" s="4">
        <f t="shared" si="15"/>
        <v>26616.876712328765</v>
      </c>
      <c r="J56" s="4">
        <v>5068.79</v>
      </c>
      <c r="K56" s="4">
        <f t="shared" ref="K56:K59" si="17">G56+J56</f>
        <v>31685.666712328766</v>
      </c>
      <c r="L56" s="4">
        <v>1082.82</v>
      </c>
      <c r="M56" s="4">
        <v>5068.79</v>
      </c>
      <c r="N56" s="4">
        <v>0.14000000000000001</v>
      </c>
      <c r="O56" s="28">
        <f t="shared" si="16"/>
        <v>25534.196712328765</v>
      </c>
    </row>
    <row r="57" spans="1:15" ht="15.75" x14ac:dyDescent="0.25">
      <c r="A57" s="1"/>
      <c r="B57" s="2" t="s">
        <v>113</v>
      </c>
      <c r="C57" s="2" t="s">
        <v>114</v>
      </c>
      <c r="D57" s="2" t="s">
        <v>95</v>
      </c>
      <c r="E57" s="27">
        <v>44501</v>
      </c>
      <c r="F57" s="2">
        <v>515.91999999999996</v>
      </c>
      <c r="G57" s="4">
        <f>F57*50/365*363</f>
        <v>25654.652054794515</v>
      </c>
      <c r="H57" s="4"/>
      <c r="I57" s="4">
        <f t="shared" si="15"/>
        <v>25654.652054794515</v>
      </c>
      <c r="J57" s="4">
        <v>4863.26</v>
      </c>
      <c r="K57" s="4">
        <f t="shared" si="17"/>
        <v>30517.912054794513</v>
      </c>
      <c r="L57" s="4">
        <v>1038.92</v>
      </c>
      <c r="M57" s="4">
        <v>4863.26</v>
      </c>
      <c r="N57" s="4">
        <v>7.0000000000000007E-2</v>
      </c>
      <c r="O57" s="28">
        <f t="shared" si="16"/>
        <v>24615.802054794513</v>
      </c>
    </row>
    <row r="58" spans="1:15" ht="31.5" x14ac:dyDescent="0.25">
      <c r="A58" s="1" t="s">
        <v>115</v>
      </c>
      <c r="B58" s="2" t="s">
        <v>116</v>
      </c>
      <c r="C58" s="2" t="s">
        <v>117</v>
      </c>
      <c r="D58" s="32" t="s">
        <v>118</v>
      </c>
      <c r="E58" s="33">
        <v>43328</v>
      </c>
      <c r="F58" s="32">
        <v>518.29</v>
      </c>
      <c r="G58" s="4">
        <f>F58*50/365*363</f>
        <v>25772.502739726031</v>
      </c>
      <c r="H58" s="4"/>
      <c r="I58" s="4">
        <f t="shared" si="15"/>
        <v>25772.502739726031</v>
      </c>
      <c r="J58" s="4">
        <v>4888.43</v>
      </c>
      <c r="K58" s="4">
        <f t="shared" si="17"/>
        <v>30660.932739726031</v>
      </c>
      <c r="L58" s="4">
        <v>1044.3</v>
      </c>
      <c r="M58" s="4">
        <v>4888.43</v>
      </c>
      <c r="N58" s="4">
        <v>0.2</v>
      </c>
      <c r="O58" s="28">
        <f t="shared" si="16"/>
        <v>24728.402739726032</v>
      </c>
    </row>
    <row r="59" spans="1:15" ht="31.5" x14ac:dyDescent="0.25">
      <c r="A59" s="1"/>
      <c r="B59" s="2" t="s">
        <v>119</v>
      </c>
      <c r="C59" s="2" t="s">
        <v>120</v>
      </c>
      <c r="D59" s="32" t="s">
        <v>118</v>
      </c>
      <c r="E59" s="33">
        <v>43374</v>
      </c>
      <c r="F59" s="32">
        <v>518.29</v>
      </c>
      <c r="G59" s="4">
        <f>F59*50/365*361</f>
        <v>25630.505479452058</v>
      </c>
      <c r="H59" s="4"/>
      <c r="I59" s="4">
        <f t="shared" si="15"/>
        <v>25630.505479452058</v>
      </c>
      <c r="J59" s="4">
        <v>4858.1000000000004</v>
      </c>
      <c r="K59" s="4">
        <f t="shared" si="17"/>
        <v>30488.605479452061</v>
      </c>
      <c r="L59" s="4">
        <v>1037.82</v>
      </c>
      <c r="M59" s="4">
        <v>4858.1000000000004</v>
      </c>
      <c r="N59" s="4">
        <v>0.11</v>
      </c>
      <c r="O59" s="28">
        <f t="shared" si="16"/>
        <v>24592.795479452059</v>
      </c>
    </row>
    <row r="60" spans="1:15" ht="31.5" x14ac:dyDescent="0.25">
      <c r="A60" s="1"/>
      <c r="B60" s="2" t="s">
        <v>121</v>
      </c>
      <c r="C60" s="2" t="s">
        <v>122</v>
      </c>
      <c r="D60" s="32" t="s">
        <v>118</v>
      </c>
      <c r="E60" s="33">
        <v>43206</v>
      </c>
      <c r="F60" s="32">
        <v>518.29</v>
      </c>
      <c r="G60" s="4">
        <f>F60*50/365*362</f>
        <v>25701.504109589045</v>
      </c>
      <c r="H60" s="4">
        <v>7774.35</v>
      </c>
      <c r="I60" s="4">
        <f t="shared" si="15"/>
        <v>17927.154109589042</v>
      </c>
      <c r="J60" s="4">
        <v>3829.24</v>
      </c>
      <c r="K60" s="4">
        <f>I60+J60</f>
        <v>21756.39410958904</v>
      </c>
      <c r="L60" s="4">
        <v>817.93</v>
      </c>
      <c r="M60" s="4">
        <v>3829.24</v>
      </c>
      <c r="N60" s="4">
        <v>-0.02</v>
      </c>
      <c r="O60" s="28">
        <f t="shared" si="16"/>
        <v>17109.204109589042</v>
      </c>
    </row>
    <row r="61" spans="1:15" ht="15.75" x14ac:dyDescent="0.25">
      <c r="A61" s="1"/>
      <c r="B61" s="14" t="s">
        <v>13</v>
      </c>
      <c r="C61" s="14"/>
      <c r="D61" s="14"/>
      <c r="E61" s="14"/>
      <c r="F61" s="14"/>
      <c r="G61" s="30">
        <f t="shared" ref="G61:O61" si="18">SUM(G55:G60)</f>
        <v>139728.30958904108</v>
      </c>
      <c r="H61" s="30">
        <f>SUM(H55:H60)</f>
        <v>7774.35</v>
      </c>
      <c r="I61" s="30">
        <f>SUM(I55:I60)</f>
        <v>131953.95958904107</v>
      </c>
      <c r="J61" s="30">
        <f t="shared" si="18"/>
        <v>25102.489999999998</v>
      </c>
      <c r="K61" s="30">
        <f>SUM(K55:K60)</f>
        <v>157056.44958904112</v>
      </c>
      <c r="L61" s="30">
        <f t="shared" si="18"/>
        <v>5362.41</v>
      </c>
      <c r="M61" s="30">
        <f t="shared" si="18"/>
        <v>25102.489999999998</v>
      </c>
      <c r="N61" s="30">
        <f t="shared" si="18"/>
        <v>0.45</v>
      </c>
      <c r="O61" s="30">
        <f t="shared" si="18"/>
        <v>126591.99958904111</v>
      </c>
    </row>
    <row r="62" spans="1:15" ht="15.75" x14ac:dyDescent="0.25">
      <c r="A62" s="1"/>
      <c r="B62" s="14"/>
      <c r="C62" s="2"/>
      <c r="D62" s="2"/>
      <c r="E62" s="2"/>
      <c r="F62" s="2"/>
      <c r="G62" s="4"/>
      <c r="H62" s="4"/>
      <c r="I62" s="4"/>
      <c r="J62" s="34"/>
      <c r="K62" s="34"/>
      <c r="L62" s="34"/>
      <c r="M62" s="34"/>
      <c r="N62" s="34"/>
      <c r="O62" s="34"/>
    </row>
    <row r="63" spans="1:15" ht="15.75" x14ac:dyDescent="0.25">
      <c r="A63" s="1"/>
      <c r="B63" s="14" t="s">
        <v>143</v>
      </c>
      <c r="C63" s="14" t="s">
        <v>144</v>
      </c>
      <c r="D63" s="2"/>
      <c r="E63" s="2"/>
      <c r="F63" s="2"/>
      <c r="G63" s="4"/>
      <c r="H63" s="4"/>
      <c r="I63" s="4"/>
      <c r="J63" s="4"/>
      <c r="K63" s="4"/>
      <c r="L63" s="4"/>
      <c r="M63" s="4"/>
      <c r="N63" s="4"/>
      <c r="O63" s="4"/>
    </row>
    <row r="64" spans="1:15" ht="15.7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1"/>
      <c r="B65" s="2" t="s">
        <v>123</v>
      </c>
      <c r="C65" s="2" t="s">
        <v>124</v>
      </c>
      <c r="D65" s="2" t="s">
        <v>125</v>
      </c>
      <c r="E65" s="27">
        <v>44713</v>
      </c>
      <c r="F65" s="4">
        <v>289.5</v>
      </c>
      <c r="G65" s="4">
        <f>F65*50/365*214</f>
        <v>8486.7123287671238</v>
      </c>
      <c r="H65" s="4"/>
      <c r="I65" s="4">
        <f t="shared" ref="I65:I69" si="19">G65-H65</f>
        <v>8486.7123287671238</v>
      </c>
      <c r="J65" s="4">
        <v>609.29</v>
      </c>
      <c r="K65" s="4">
        <f>I65+J65</f>
        <v>9096.0023287671247</v>
      </c>
      <c r="L65" s="4">
        <v>66.28</v>
      </c>
      <c r="M65" s="4">
        <v>609.29</v>
      </c>
      <c r="N65" s="4">
        <v>0.17</v>
      </c>
      <c r="O65" s="28">
        <f t="shared" ref="O65:O69" si="20">I65-L65+N65</f>
        <v>8420.6023287671233</v>
      </c>
    </row>
    <row r="66" spans="1:15" ht="15.75" x14ac:dyDescent="0.25">
      <c r="A66" s="1"/>
      <c r="B66" s="2" t="s">
        <v>126</v>
      </c>
      <c r="C66" s="2" t="s">
        <v>127</v>
      </c>
      <c r="D66" s="2" t="s">
        <v>125</v>
      </c>
      <c r="E66" s="27">
        <v>44713</v>
      </c>
      <c r="F66" s="4">
        <v>289.5</v>
      </c>
      <c r="G66" s="4">
        <f>F66*50/365*214</f>
        <v>8486.7123287671238</v>
      </c>
      <c r="H66" s="4"/>
      <c r="I66" s="4">
        <f t="shared" si="19"/>
        <v>8486.7123287671238</v>
      </c>
      <c r="J66" s="4">
        <v>609.29</v>
      </c>
      <c r="K66" s="4">
        <f t="shared" ref="K66:K69" si="21">I66+J66</f>
        <v>9096.0023287671247</v>
      </c>
      <c r="L66" s="4">
        <v>66.28</v>
      </c>
      <c r="M66" s="4">
        <v>609.29</v>
      </c>
      <c r="N66" s="4">
        <v>0.17</v>
      </c>
      <c r="O66" s="28">
        <f t="shared" si="20"/>
        <v>8420.6023287671233</v>
      </c>
    </row>
    <row r="67" spans="1:15" ht="15.75" x14ac:dyDescent="0.25">
      <c r="A67" s="1"/>
      <c r="B67" s="2" t="s">
        <v>128</v>
      </c>
      <c r="C67" s="2" t="s">
        <v>129</v>
      </c>
      <c r="D67" s="2" t="s">
        <v>125</v>
      </c>
      <c r="E67" s="27">
        <v>44713</v>
      </c>
      <c r="F67" s="4">
        <v>289.5</v>
      </c>
      <c r="G67" s="4">
        <f>F67*50/365*214</f>
        <v>8486.7123287671238</v>
      </c>
      <c r="H67" s="4"/>
      <c r="I67" s="4">
        <f t="shared" si="19"/>
        <v>8486.7123287671238</v>
      </c>
      <c r="J67" s="4">
        <v>609.29</v>
      </c>
      <c r="K67" s="4">
        <f t="shared" si="21"/>
        <v>9096.0023287671247</v>
      </c>
      <c r="L67" s="4">
        <v>66.28</v>
      </c>
      <c r="M67" s="4">
        <v>609.29</v>
      </c>
      <c r="N67" s="4">
        <v>0.17</v>
      </c>
      <c r="O67" s="28">
        <f t="shared" si="20"/>
        <v>8420.6023287671233</v>
      </c>
    </row>
    <row r="68" spans="1:15" ht="15.75" x14ac:dyDescent="0.25">
      <c r="A68" s="1" t="s">
        <v>115</v>
      </c>
      <c r="B68" s="2" t="s">
        <v>130</v>
      </c>
      <c r="C68" s="2" t="s">
        <v>131</v>
      </c>
      <c r="D68" s="2" t="s">
        <v>125</v>
      </c>
      <c r="E68" s="27">
        <v>44713</v>
      </c>
      <c r="F68" s="4">
        <v>289.5</v>
      </c>
      <c r="G68" s="4">
        <f>F68*50/365*214</f>
        <v>8486.7123287671238</v>
      </c>
      <c r="H68" s="4"/>
      <c r="I68" s="4">
        <f t="shared" si="19"/>
        <v>8486.7123287671238</v>
      </c>
      <c r="J68" s="4">
        <v>609.29</v>
      </c>
      <c r="K68" s="4">
        <f t="shared" si="21"/>
        <v>9096.0023287671247</v>
      </c>
      <c r="L68" s="4">
        <v>66.28</v>
      </c>
      <c r="M68" s="4">
        <v>609.29</v>
      </c>
      <c r="N68" s="4">
        <v>-0.03</v>
      </c>
      <c r="O68" s="28">
        <f t="shared" si="20"/>
        <v>8420.4023287671225</v>
      </c>
    </row>
    <row r="69" spans="1:15" ht="15.75" x14ac:dyDescent="0.25">
      <c r="A69" s="1"/>
      <c r="B69" s="2" t="s">
        <v>132</v>
      </c>
      <c r="C69" s="2" t="s">
        <v>133</v>
      </c>
      <c r="D69" s="32" t="s">
        <v>34</v>
      </c>
      <c r="E69" s="33">
        <v>44728</v>
      </c>
      <c r="F69" s="4">
        <v>200</v>
      </c>
      <c r="G69" s="4">
        <f>F69*50/365*198</f>
        <v>5424.6575342465749</v>
      </c>
      <c r="H69" s="4"/>
      <c r="I69" s="4">
        <f t="shared" si="19"/>
        <v>5424.6575342465749</v>
      </c>
      <c r="J69" s="4">
        <v>276.14</v>
      </c>
      <c r="K69" s="4">
        <f t="shared" si="21"/>
        <v>5700.7975342465752</v>
      </c>
      <c r="L69" s="4">
        <v>30.04</v>
      </c>
      <c r="M69" s="4">
        <v>276.14</v>
      </c>
      <c r="N69" s="4">
        <v>-0.02</v>
      </c>
      <c r="O69" s="28">
        <f t="shared" si="20"/>
        <v>5394.5975342465745</v>
      </c>
    </row>
    <row r="70" spans="1:15" ht="15.75" x14ac:dyDescent="0.25">
      <c r="A70" s="1"/>
      <c r="B70" s="14" t="s">
        <v>13</v>
      </c>
      <c r="C70" s="14"/>
      <c r="D70" s="14"/>
      <c r="E70" s="14"/>
      <c r="F70" s="14"/>
      <c r="G70" s="30">
        <f t="shared" ref="G70:O70" si="22">SUM(G65:G69)</f>
        <v>39371.506849315068</v>
      </c>
      <c r="H70" s="30"/>
      <c r="I70" s="30">
        <f>SUM(I65:I69)</f>
        <v>39371.506849315068</v>
      </c>
      <c r="J70" s="30">
        <f t="shared" si="22"/>
        <v>2713.2999999999997</v>
      </c>
      <c r="K70" s="30">
        <f>SUM(K65:K69)</f>
        <v>42084.806849315071</v>
      </c>
      <c r="L70" s="30">
        <f t="shared" si="22"/>
        <v>295.16000000000003</v>
      </c>
      <c r="M70" s="30">
        <f t="shared" si="22"/>
        <v>2713.2999999999997</v>
      </c>
      <c r="N70" s="30">
        <f t="shared" si="22"/>
        <v>0.45999999999999996</v>
      </c>
      <c r="O70" s="30">
        <f t="shared" si="22"/>
        <v>39076.806849315071</v>
      </c>
    </row>
    <row r="71" spans="1:15" ht="15.75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5">
      <c r="A72" s="1"/>
      <c r="B72" s="2"/>
      <c r="C72" s="35" t="s">
        <v>134</v>
      </c>
      <c r="D72" s="2"/>
      <c r="E72" s="2"/>
      <c r="F72" s="2"/>
      <c r="G72" s="36">
        <f>G9+G24+G31+G52+G61+G70</f>
        <v>1086072.5767123287</v>
      </c>
      <c r="H72" s="36">
        <f t="shared" ref="H72:O72" si="23">H9+H24+H31+H52+H61+H70</f>
        <v>31723.11</v>
      </c>
      <c r="I72" s="36">
        <f t="shared" si="23"/>
        <v>1054349.4667123286</v>
      </c>
      <c r="J72" s="36">
        <f t="shared" si="23"/>
        <v>201446.52000000002</v>
      </c>
      <c r="K72" s="36">
        <f t="shared" si="23"/>
        <v>1255795.9867123286</v>
      </c>
      <c r="L72" s="36">
        <f t="shared" si="23"/>
        <v>44506.569999999992</v>
      </c>
      <c r="M72" s="36">
        <f t="shared" si="23"/>
        <v>201446.52000000002</v>
      </c>
      <c r="N72" s="36">
        <f t="shared" si="23"/>
        <v>2.3100000000000005</v>
      </c>
      <c r="O72" s="36">
        <f t="shared" si="23"/>
        <v>1009845.2067123286</v>
      </c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ht="15.75" x14ac:dyDescent="0.25">
      <c r="A74" s="1"/>
      <c r="B74" s="1"/>
      <c r="D74" s="1"/>
      <c r="E74" s="1"/>
      <c r="F74" s="1"/>
      <c r="G74" s="3"/>
      <c r="H74" s="3"/>
      <c r="I74" s="3"/>
      <c r="J74" s="1"/>
      <c r="K74" s="1"/>
      <c r="L74" s="1"/>
      <c r="M74" s="1"/>
      <c r="N74" s="1"/>
      <c r="O74" s="2"/>
    </row>
    <row r="75" spans="1:15" ht="15.75" x14ac:dyDescent="0.25">
      <c r="A75" s="1"/>
      <c r="B75" s="1"/>
      <c r="D75" s="1"/>
      <c r="E75" s="1"/>
      <c r="F75" s="1"/>
      <c r="G75" s="3"/>
      <c r="H75" s="3"/>
      <c r="I75" s="3"/>
      <c r="J75" s="1"/>
      <c r="K75" s="1"/>
      <c r="L75" s="1"/>
      <c r="M75" s="1"/>
      <c r="N75" s="1"/>
      <c r="O75" s="2"/>
    </row>
    <row r="76" spans="1:1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</row>
    <row r="78" spans="1:1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</row>
    <row r="79" spans="1:1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</row>
    <row r="80" spans="1:1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</row>
    <row r="81" spans="1:15" ht="16.5" thickBot="1" x14ac:dyDescent="0.3">
      <c r="A81" s="1"/>
      <c r="B81" s="1"/>
      <c r="C81" s="19"/>
      <c r="D81" s="1"/>
      <c r="E81" s="1"/>
      <c r="F81" s="1"/>
      <c r="G81" s="19"/>
      <c r="H81" s="22"/>
      <c r="I81" s="22"/>
      <c r="J81" s="1"/>
      <c r="K81" s="1"/>
      <c r="L81" s="1"/>
      <c r="M81" s="2"/>
      <c r="N81" s="1"/>
      <c r="O81" s="17"/>
    </row>
    <row r="82" spans="1:15" x14ac:dyDescent="0.25">
      <c r="A82" s="1"/>
      <c r="B82" s="1"/>
      <c r="C82" s="20" t="s">
        <v>135</v>
      </c>
      <c r="D82" s="1"/>
      <c r="E82" s="1"/>
      <c r="F82" s="1"/>
      <c r="G82" s="20"/>
      <c r="H82" s="20"/>
      <c r="I82" s="20"/>
      <c r="J82" s="1"/>
      <c r="K82" s="1"/>
      <c r="L82" s="1"/>
      <c r="M82" s="21" t="s">
        <v>136</v>
      </c>
      <c r="N82" s="1"/>
      <c r="O82" s="18"/>
    </row>
    <row r="83" spans="1:1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</row>
  </sheetData>
  <mergeCells count="1">
    <mergeCell ref="B4:O4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Aguinaldo</vt:lpstr>
      <vt:lpstr>Aguinaldo!Área_de_impresión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2023-09-07T17:17:10Z</cp:lastPrinted>
  <dcterms:created xsi:type="dcterms:W3CDTF">2022-09-13T19:08:48Z</dcterms:created>
  <dcterms:modified xsi:type="dcterms:W3CDTF">2023-09-07T17:17:13Z</dcterms:modified>
</cp:coreProperties>
</file>